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3200" yWindow="0" windowWidth="20680" windowHeight="17540" tabRatio="500"/>
  </bookViews>
  <sheets>
    <sheet name="Blad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B5" i="1"/>
  <c r="B12" i="1"/>
  <c r="E12" i="1"/>
  <c r="B15" i="1"/>
  <c r="E16" i="1"/>
  <c r="E6" i="1"/>
  <c r="B26" i="1"/>
  <c r="E23" i="1"/>
  <c r="B20" i="1"/>
  <c r="B21" i="1"/>
  <c r="E21" i="1"/>
  <c r="E25" i="1"/>
  <c r="E28" i="1"/>
  <c r="E27" i="1"/>
  <c r="E22" i="1"/>
  <c r="B23" i="1"/>
  <c r="E7" i="1"/>
  <c r="B7" i="1"/>
</calcChain>
</file>

<file path=xl/sharedStrings.xml><?xml version="1.0" encoding="utf-8"?>
<sst xmlns="http://schemas.openxmlformats.org/spreadsheetml/2006/main" count="60" uniqueCount="46">
  <si>
    <t>Bron</t>
  </si>
  <si>
    <t>Grondwater</t>
  </si>
  <si>
    <t>Tin</t>
  </si>
  <si>
    <t>Tuit</t>
  </si>
  <si>
    <t>T verdamper</t>
  </si>
  <si>
    <t>ΔT verdamper</t>
  </si>
  <si>
    <t>Verwarmingsysteem</t>
  </si>
  <si>
    <t>Vermogen</t>
  </si>
  <si>
    <t>Debiet</t>
  </si>
  <si>
    <t>kW</t>
  </si>
  <si>
    <t>m3/uur</t>
  </si>
  <si>
    <t>ΔT condensor</t>
  </si>
  <si>
    <t>T condensor</t>
  </si>
  <si>
    <t>COP-theorie</t>
  </si>
  <si>
    <t>COP-paktijk</t>
  </si>
  <si>
    <r>
      <rPr>
        <vertAlign val="superscript"/>
        <sz val="12"/>
        <color theme="1"/>
        <rFont val="Calibri"/>
        <scheme val="minor"/>
      </rPr>
      <t>o</t>
    </r>
    <r>
      <rPr>
        <sz val="12"/>
        <color theme="1"/>
        <rFont val="Calibri"/>
        <family val="2"/>
        <scheme val="minor"/>
      </rPr>
      <t>C</t>
    </r>
  </si>
  <si>
    <r>
      <rPr>
        <vertAlign val="superscript"/>
        <sz val="12"/>
        <color theme="1"/>
        <rFont val="Calibri"/>
        <scheme val="minor"/>
      </rPr>
      <t>o</t>
    </r>
    <r>
      <rPr>
        <sz val="12"/>
        <color theme="1"/>
        <rFont val="Calibri"/>
        <family val="2"/>
        <scheme val="minor"/>
      </rPr>
      <t>K</t>
    </r>
  </si>
  <si>
    <t>Systeemrendement</t>
  </si>
  <si>
    <t>Input electromotor</t>
  </si>
  <si>
    <t>Ketelrendement</t>
  </si>
  <si>
    <t>onderwaarde</t>
  </si>
  <si>
    <t>Aardgasbesparing</t>
  </si>
  <si>
    <t>kWh</t>
  </si>
  <si>
    <r>
      <t>m</t>
    </r>
    <r>
      <rPr>
        <vertAlign val="superscript"/>
        <sz val="12"/>
        <color theme="1"/>
        <rFont val="Calibri"/>
        <scheme val="minor"/>
      </rPr>
      <t>3</t>
    </r>
    <r>
      <rPr>
        <sz val="12"/>
        <color theme="1"/>
        <rFont val="Calibri"/>
        <family val="2"/>
        <scheme val="minor"/>
      </rPr>
      <t>/uur</t>
    </r>
  </si>
  <si>
    <r>
      <t>m</t>
    </r>
    <r>
      <rPr>
        <vertAlign val="superscript"/>
        <sz val="12"/>
        <color theme="1"/>
        <rFont val="Calibri"/>
        <scheme val="minor"/>
      </rPr>
      <t>3</t>
    </r>
    <r>
      <rPr>
        <sz val="12"/>
        <color theme="1"/>
        <rFont val="Calibri"/>
        <family val="2"/>
        <scheme val="minor"/>
      </rPr>
      <t>/jaar</t>
    </r>
  </si>
  <si>
    <t>Stroomverbruik</t>
  </si>
  <si>
    <t>Capex</t>
  </si>
  <si>
    <t>€/kW</t>
  </si>
  <si>
    <t>Opex percentage</t>
  </si>
  <si>
    <t>van Capex</t>
  </si>
  <si>
    <t>Aardgasprijs</t>
  </si>
  <si>
    <t>Stromprijs</t>
  </si>
  <si>
    <t>€/kWh</t>
  </si>
  <si>
    <r>
      <t>€/m</t>
    </r>
    <r>
      <rPr>
        <vertAlign val="superscript"/>
        <sz val="12"/>
        <color theme="1"/>
        <rFont val="Calibri"/>
        <scheme val="minor"/>
      </rPr>
      <t>3</t>
    </r>
  </si>
  <si>
    <t>Inkoop stroom</t>
  </si>
  <si>
    <t>Gasbespraing</t>
  </si>
  <si>
    <t>Onderhoud</t>
  </si>
  <si>
    <t>Netto besparing</t>
  </si>
  <si>
    <t>jaar</t>
  </si>
  <si>
    <t>Subsidie</t>
  </si>
  <si>
    <t>Payout zonder subsidie</t>
  </si>
  <si>
    <t>Payout met subsidie</t>
  </si>
  <si>
    <t>Warmtepompen tuinbouw kas</t>
  </si>
  <si>
    <t>Aantal vollasturen</t>
  </si>
  <si>
    <t>berekenede waarden</t>
  </si>
  <si>
    <t>inut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</si>
</sst>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6" formatCode="_ * #,##0_ ;_ * \-#,##0_ ;_ * &quot;-&quot;??_ ;_ @_ "/>
    <numFmt numFmtId="168" formatCode="_ &quot;€&quot;\ * #,##0_ ;_ &quot;€&quot;\ * \-#,##0_ ;_ &quot;€&quot;\ * &quot;-&quot;??_ ;_ @_ 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vertAlign val="superscript"/>
      <sz val="12"/>
      <color theme="1"/>
      <name val="Calibri"/>
      <scheme val="minor"/>
    </font>
    <font>
      <b/>
      <sz val="16"/>
      <color theme="1"/>
      <name val="Calibri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166" fontId="0" fillId="2" borderId="0" xfId="0" applyNumberFormat="1" applyFill="1"/>
    <xf numFmtId="164" fontId="0" fillId="2" borderId="0" xfId="3" applyNumberFormat="1" applyFont="1" applyFill="1"/>
    <xf numFmtId="166" fontId="0" fillId="3" borderId="0" xfId="0" applyNumberFormat="1" applyFill="1"/>
    <xf numFmtId="43" fontId="0" fillId="3" borderId="0" xfId="1" applyFont="1" applyFill="1"/>
    <xf numFmtId="0" fontId="0" fillId="3" borderId="0" xfId="0" applyFill="1"/>
    <xf numFmtId="43" fontId="0" fillId="3" borderId="0" xfId="0" applyNumberFormat="1" applyFill="1"/>
    <xf numFmtId="166" fontId="0" fillId="0" borderId="0" xfId="0" applyNumberFormat="1"/>
    <xf numFmtId="164" fontId="0" fillId="2" borderId="0" xfId="0" applyNumberFormat="1" applyFill="1"/>
    <xf numFmtId="9" fontId="0" fillId="2" borderId="0" xfId="0" applyNumberFormat="1" applyFill="1"/>
    <xf numFmtId="168" fontId="0" fillId="3" borderId="0" xfId="2" applyNumberFormat="1" applyFont="1" applyFill="1"/>
    <xf numFmtId="168" fontId="0" fillId="3" borderId="0" xfId="0" applyNumberFormat="1" applyFill="1"/>
    <xf numFmtId="166" fontId="0" fillId="3" borderId="0" xfId="1" applyNumberFormat="1" applyFont="1" applyFill="1"/>
    <xf numFmtId="43" fontId="0" fillId="2" borderId="0" xfId="1" applyFont="1" applyFill="1"/>
    <xf numFmtId="0" fontId="2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</cellXfs>
  <cellStyles count="38"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evolgde hyperlink" xfId="15" builtinId="9" hidden="1"/>
    <cellStyle name="Gevolgde hyperlink" xfId="17" builtinId="9" hidden="1"/>
    <cellStyle name="Gevolgde hyperlink" xfId="19" builtinId="9" hidden="1"/>
    <cellStyle name="Gevolgde hyperlink" xfId="21" builtinId="9" hidden="1"/>
    <cellStyle name="Gevolgde hyperlink" xfId="23" builtinId="9" hidden="1"/>
    <cellStyle name="Gevolgde hyperlink" xfId="25" builtinId="9" hidden="1"/>
    <cellStyle name="Gevolgde hyperlink" xfId="27" builtinId="9" hidden="1"/>
    <cellStyle name="Gevolgde hyperlink" xfId="29" builtinId="9" hidden="1"/>
    <cellStyle name="Gevolgde hyperlink" xfId="31" builtinId="9" hidden="1"/>
    <cellStyle name="Gevolgde hyperlink" xfId="33" builtinId="9" hidden="1"/>
    <cellStyle name="Gevolgde hyperlink" xfId="35" builtinId="9" hidden="1"/>
    <cellStyle name="Gevolgde hyperlink" xfId="37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Komma" xfId="1" builtinId="3"/>
    <cellStyle name="Normaal" xfId="0" builtinId="0"/>
    <cellStyle name="Procent" xfId="3" builtinId="5"/>
    <cellStyle name="Valuta" xfId="2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abSelected="1" workbookViewId="0">
      <selection activeCell="B32" sqref="B32"/>
    </sheetView>
  </sheetViews>
  <sheetFormatPr baseColWidth="10" defaultRowHeight="15" x14ac:dyDescent="0"/>
  <cols>
    <col min="1" max="1" width="20" customWidth="1"/>
    <col min="2" max="2" width="12.6640625" bestFit="1" customWidth="1"/>
    <col min="3" max="3" width="13.5" customWidth="1"/>
    <col min="4" max="4" width="20.1640625" customWidth="1"/>
    <col min="5" max="5" width="11.6640625" bestFit="1" customWidth="1"/>
  </cols>
  <sheetData>
    <row r="1" spans="1:6" ht="20">
      <c r="A1" s="16" t="s">
        <v>42</v>
      </c>
    </row>
    <row r="3" spans="1:6" ht="18">
      <c r="A3" s="17" t="s">
        <v>0</v>
      </c>
      <c r="B3" s="17" t="s">
        <v>1</v>
      </c>
      <c r="C3" s="18"/>
      <c r="D3" s="17" t="s">
        <v>6</v>
      </c>
    </row>
    <row r="4" spans="1:6" ht="16">
      <c r="A4" t="s">
        <v>2</v>
      </c>
      <c r="B4" s="1">
        <v>10</v>
      </c>
      <c r="C4" t="s">
        <v>15</v>
      </c>
      <c r="D4" t="s">
        <v>2</v>
      </c>
      <c r="E4" s="1">
        <v>20</v>
      </c>
      <c r="F4" t="s">
        <v>15</v>
      </c>
    </row>
    <row r="5" spans="1:6" ht="16">
      <c r="A5" t="s">
        <v>3</v>
      </c>
      <c r="B5" s="6">
        <f>B4-4</f>
        <v>6</v>
      </c>
      <c r="C5" t="s">
        <v>15</v>
      </c>
      <c r="D5" t="s">
        <v>3</v>
      </c>
      <c r="E5" s="6">
        <f>E4+4.7</f>
        <v>24.7</v>
      </c>
      <c r="F5" t="s">
        <v>15</v>
      </c>
    </row>
    <row r="6" spans="1:6">
      <c r="A6" t="s">
        <v>7</v>
      </c>
      <c r="B6" s="1">
        <v>233</v>
      </c>
      <c r="C6" t="s">
        <v>9</v>
      </c>
      <c r="D6" t="s">
        <v>7</v>
      </c>
      <c r="E6" s="4">
        <f>B9*E16</f>
        <v>270.65902280130302</v>
      </c>
      <c r="F6" t="s">
        <v>9</v>
      </c>
    </row>
    <row r="7" spans="1:6" ht="16">
      <c r="A7" t="s">
        <v>8</v>
      </c>
      <c r="B7" s="5">
        <f>B6/(1.16*(B4-B5))</f>
        <v>50.215517241379317</v>
      </c>
      <c r="C7" t="s">
        <v>23</v>
      </c>
      <c r="D7" t="s">
        <v>8</v>
      </c>
      <c r="E7" s="5">
        <f>E6/(1.16*(E5-E4))</f>
        <v>49.643988041324846</v>
      </c>
      <c r="F7" t="s">
        <v>10</v>
      </c>
    </row>
    <row r="9" spans="1:6">
      <c r="A9" s="15" t="s">
        <v>18</v>
      </c>
      <c r="B9" s="1">
        <v>38</v>
      </c>
      <c r="C9" t="s">
        <v>9</v>
      </c>
    </row>
    <row r="11" spans="1:6" ht="16">
      <c r="A11" t="s">
        <v>5</v>
      </c>
      <c r="B11" s="1">
        <v>6</v>
      </c>
      <c r="C11" t="s">
        <v>15</v>
      </c>
      <c r="D11" t="s">
        <v>11</v>
      </c>
      <c r="E11" s="1">
        <v>3.3</v>
      </c>
      <c r="F11" t="s">
        <v>15</v>
      </c>
    </row>
    <row r="12" spans="1:6" ht="16">
      <c r="A12" t="s">
        <v>4</v>
      </c>
      <c r="B12" s="6">
        <f>(B5-B11)+273</f>
        <v>273</v>
      </c>
      <c r="C12" t="s">
        <v>16</v>
      </c>
      <c r="D12" t="s">
        <v>12</v>
      </c>
      <c r="E12" s="6">
        <f>E5+B11+273</f>
        <v>303.7</v>
      </c>
      <c r="F12" t="s">
        <v>16</v>
      </c>
    </row>
    <row r="15" spans="1:6">
      <c r="A15" t="s">
        <v>13</v>
      </c>
      <c r="B15" s="5">
        <f>E12/(E12-B12)</f>
        <v>9.8925081433224786</v>
      </c>
      <c r="D15" t="s">
        <v>17</v>
      </c>
      <c r="E15" s="3">
        <v>0.72</v>
      </c>
    </row>
    <row r="16" spans="1:6">
      <c r="D16" t="s">
        <v>14</v>
      </c>
      <c r="E16" s="7">
        <f>B15*E15</f>
        <v>7.1226058631921845</v>
      </c>
    </row>
    <row r="18" spans="1:6" ht="16">
      <c r="A18" t="s">
        <v>43</v>
      </c>
      <c r="B18" s="1">
        <v>4500</v>
      </c>
      <c r="D18" t="s">
        <v>30</v>
      </c>
      <c r="E18" s="14">
        <v>0.5</v>
      </c>
      <c r="F18" t="s">
        <v>33</v>
      </c>
    </row>
    <row r="19" spans="1:6">
      <c r="A19" t="s">
        <v>19</v>
      </c>
      <c r="B19" s="9">
        <v>0.93201999999999996</v>
      </c>
      <c r="C19" t="s">
        <v>20</v>
      </c>
      <c r="D19" t="s">
        <v>31</v>
      </c>
      <c r="E19" s="14">
        <v>0.12</v>
      </c>
      <c r="F19" t="s">
        <v>32</v>
      </c>
    </row>
    <row r="20" spans="1:6">
      <c r="A20" t="s">
        <v>21</v>
      </c>
      <c r="B20" s="4">
        <f>B18*E6</f>
        <v>1217965.6026058637</v>
      </c>
      <c r="C20" t="s">
        <v>22</v>
      </c>
    </row>
    <row r="21" spans="1:6" ht="16">
      <c r="B21" s="4">
        <f>B20/8.8/B19</f>
        <v>148500.22758556972</v>
      </c>
      <c r="C21" t="s">
        <v>24</v>
      </c>
      <c r="D21" s="8" t="s">
        <v>35</v>
      </c>
      <c r="E21" s="11">
        <f>E18*B21</f>
        <v>74250.113792784861</v>
      </c>
    </row>
    <row r="22" spans="1:6">
      <c r="B22" s="6"/>
      <c r="D22" t="s">
        <v>34</v>
      </c>
      <c r="E22" s="11">
        <f>E19*B23</f>
        <v>20520</v>
      </c>
    </row>
    <row r="23" spans="1:6">
      <c r="A23" t="s">
        <v>25</v>
      </c>
      <c r="B23" s="13">
        <f>B9*B18</f>
        <v>171000</v>
      </c>
      <c r="C23" t="s">
        <v>22</v>
      </c>
      <c r="D23" t="s">
        <v>36</v>
      </c>
      <c r="E23" s="11">
        <f>B28*B26</f>
        <v>13300.8</v>
      </c>
    </row>
    <row r="25" spans="1:6">
      <c r="A25" t="s">
        <v>26</v>
      </c>
      <c r="B25" s="2">
        <v>819.03790867796181</v>
      </c>
      <c r="C25" t="s">
        <v>27</v>
      </c>
      <c r="D25" t="s">
        <v>37</v>
      </c>
      <c r="E25" s="12">
        <f>E21-E22-E23</f>
        <v>40429.313792784858</v>
      </c>
    </row>
    <row r="26" spans="1:6">
      <c r="B26" s="11">
        <f>B25*E6</f>
        <v>221680</v>
      </c>
      <c r="D26" t="s">
        <v>39</v>
      </c>
      <c r="E26" s="10">
        <v>0.2</v>
      </c>
    </row>
    <row r="27" spans="1:6">
      <c r="D27" t="s">
        <v>40</v>
      </c>
      <c r="E27" s="5">
        <f>B26/E25</f>
        <v>5.4831501997830525</v>
      </c>
      <c r="F27" t="s">
        <v>38</v>
      </c>
    </row>
    <row r="28" spans="1:6">
      <c r="A28" t="s">
        <v>28</v>
      </c>
      <c r="B28" s="10">
        <v>0.06</v>
      </c>
      <c r="C28" t="s">
        <v>29</v>
      </c>
      <c r="D28" t="s">
        <v>41</v>
      </c>
      <c r="E28" s="5">
        <f>B26*(1-E26)/E25</f>
        <v>4.3865201598264418</v>
      </c>
      <c r="F28" t="s">
        <v>38</v>
      </c>
    </row>
    <row r="30" spans="1:6">
      <c r="A30" s="6"/>
      <c r="B30" t="s">
        <v>44</v>
      </c>
    </row>
    <row r="31" spans="1:6">
      <c r="A31" s="1"/>
      <c r="B31" t="s">
        <v>45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Walraven Innovation Management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Walther L. Walraven</dc:creator>
  <cp:lastModifiedBy>Walther L. Walraven</cp:lastModifiedBy>
  <dcterms:created xsi:type="dcterms:W3CDTF">2021-04-11T09:28:05Z</dcterms:created>
  <dcterms:modified xsi:type="dcterms:W3CDTF">2021-04-11T10:18:58Z</dcterms:modified>
</cp:coreProperties>
</file>